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Exemple" sheetId="1" r:id="rId1"/>
    <sheet name="Données Figures" sheetId="2" r:id="rId2"/>
    <sheet name="Rentabilité (1)" sheetId="3" r:id="rId3"/>
    <sheet name="Rentabilité (2)" sheetId="4" r:id="rId4"/>
    <sheet name="Risque" sheetId="5" r:id="rId5"/>
    <sheet name="Relation" sheetId="6" r:id="rId6"/>
  </sheets>
  <definedNames/>
  <calcPr fullCalcOnLoad="1"/>
</workbook>
</file>

<file path=xl/comments1.xml><?xml version="1.0" encoding="utf-8"?>
<comments xmlns="http://schemas.openxmlformats.org/spreadsheetml/2006/main">
  <authors>
    <author>Longin</author>
  </authors>
  <commentList>
    <comment ref="A16" authorId="0">
      <text>
        <r>
          <rPr>
            <b/>
            <sz val="8"/>
            <rFont val="Tahoma"/>
            <family val="0"/>
          </rPr>
          <t xml:space="preserve">Longin:
</t>
        </r>
        <r>
          <rPr>
            <sz val="8"/>
            <rFont val="Tahoma"/>
            <family val="2"/>
          </rPr>
          <t xml:space="preserve">
Changer 160 en 110 pour illustrer l'effet de levier négatif</t>
        </r>
      </text>
    </comment>
    <comment ref="E26" authorId="0">
      <text>
        <r>
          <rPr>
            <b/>
            <sz val="8"/>
            <rFont val="Tahoma"/>
            <family val="0"/>
          </rPr>
          <t>Longin:</t>
        </r>
        <r>
          <rPr>
            <sz val="8"/>
            <rFont val="Tahoma"/>
            <family val="0"/>
          </rPr>
          <t xml:space="preserve">
Prise en compte des intérêts.</t>
        </r>
      </text>
    </comment>
  </commentList>
</comments>
</file>

<file path=xl/sharedStrings.xml><?xml version="1.0" encoding="utf-8"?>
<sst xmlns="http://schemas.openxmlformats.org/spreadsheetml/2006/main" count="59" uniqueCount="46">
  <si>
    <t>* Données</t>
  </si>
  <si>
    <t xml:space="preserve">   Dette</t>
  </si>
  <si>
    <t xml:space="preserve">   Taux d'intérêt de la dette</t>
  </si>
  <si>
    <t xml:space="preserve">       Cas favorable</t>
  </si>
  <si>
    <t xml:space="preserve">       Cas défavorable</t>
  </si>
  <si>
    <t xml:space="preserve">   Intérêts de la dette</t>
  </si>
  <si>
    <t xml:space="preserve">   Cas favorable</t>
  </si>
  <si>
    <t xml:space="preserve"> </t>
  </si>
  <si>
    <t xml:space="preserve">   Cas défavorable</t>
  </si>
  <si>
    <t>Etude de la rentabilité et du risque de l'investissement financier</t>
  </si>
  <si>
    <t>Cas favorable</t>
  </si>
  <si>
    <t>Cas défavorable</t>
  </si>
  <si>
    <t>Moyenne</t>
  </si>
  <si>
    <t>Taux
d'endettement</t>
  </si>
  <si>
    <t>Financement</t>
  </si>
  <si>
    <t>Fonds propres</t>
  </si>
  <si>
    <t>Dette</t>
  </si>
  <si>
    <t>Rentabilité financière</t>
  </si>
  <si>
    <t>Etude de l'effet de levier</t>
  </si>
  <si>
    <t>* Analyse</t>
  </si>
  <si>
    <t>Pour toute question sur cet exercice, contacter François Longin.</t>
  </si>
  <si>
    <t>Note: vous pouvez changer les cellules en bleu.</t>
  </si>
  <si>
    <t>Analyse de la rentabilité économique</t>
  </si>
  <si>
    <t>Analyse de la rentabilité financière</t>
  </si>
  <si>
    <t>Analyse de l'entreprise</t>
  </si>
  <si>
    <t xml:space="preserve">   Acquisition d'une machine</t>
  </si>
  <si>
    <t xml:space="preserve">   Achat de stocks</t>
  </si>
  <si>
    <t xml:space="preserve">   Chiffre d'affaires</t>
  </si>
  <si>
    <t xml:space="preserve">   Résultat d'exploitation</t>
  </si>
  <si>
    <t>Financement de l'entreprise (investissement initial) : fonds propres et dette</t>
  </si>
  <si>
    <t xml:space="preserve">   Investissement initial (total de l'actif)</t>
  </si>
  <si>
    <t xml:space="preserve">   Fonds propres </t>
  </si>
  <si>
    <t xml:space="preserve">   Financement (total du passif)</t>
  </si>
  <si>
    <t>Montant</t>
  </si>
  <si>
    <t>Probabilité</t>
  </si>
  <si>
    <t xml:space="preserve">       Moyenne</t>
  </si>
  <si>
    <t xml:space="preserve">   Rentabilité financière moyenne</t>
  </si>
  <si>
    <t xml:space="preserve">   Risque financier</t>
  </si>
  <si>
    <t>Note : le risque est mesuré par l'écart-type.</t>
  </si>
  <si>
    <t xml:space="preserve">   Rentabilité économique moyenne</t>
  </si>
  <si>
    <t xml:space="preserve">   Risque économique</t>
  </si>
  <si>
    <t>Risque
financier</t>
  </si>
  <si>
    <t>Risque
économique</t>
  </si>
  <si>
    <t>Note : on suppose que les propriétaires de l'entreprise ont une responsabilité indéfinie vis-à-vis des créanciers.</t>
  </si>
  <si>
    <r>
      <t xml:space="preserve">E-mail : </t>
    </r>
    <r>
      <rPr>
        <b/>
        <u val="single"/>
        <sz val="14"/>
        <rFont val="Arial"/>
        <family val="2"/>
      </rPr>
      <t>contact@longin.fr</t>
    </r>
    <r>
      <rPr>
        <b/>
        <sz val="14"/>
        <rFont val="Arial"/>
        <family val="2"/>
      </rPr>
      <t xml:space="preserve">    Web : </t>
    </r>
    <r>
      <rPr>
        <b/>
        <u val="single"/>
        <sz val="14"/>
        <rFont val="Arial"/>
        <family val="2"/>
      </rPr>
      <t>www.longin.fr</t>
    </r>
  </si>
  <si>
    <t xml:space="preserve">   Résultat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</si>
</sst>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0" borderId="1" xfId="19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19" applyFont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9" fontId="0" fillId="0" borderId="0" xfId="19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9" fontId="2" fillId="2" borderId="0" xfId="19" applyFont="1" applyFill="1" applyAlignment="1" applyProtection="1">
      <alignment horizontal="center"/>
      <protection/>
    </xf>
    <xf numFmtId="9" fontId="0" fillId="0" borderId="0" xfId="19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19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L'effet de levier
Impact de l'endettement sur la rentabilité financière moyenne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Figures'!$C$5:$C$25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Figures'!$F$5:$F$25</c:f>
              <c:numCache>
                <c:ptCount val="21"/>
                <c:pt idx="0">
                  <c:v>0.19999999999999998</c:v>
                </c:pt>
                <c:pt idx="1">
                  <c:v>0.20526315789473681</c:v>
                </c:pt>
                <c:pt idx="2">
                  <c:v>0.2111111111111111</c:v>
                </c:pt>
                <c:pt idx="3">
                  <c:v>0.21764705882352942</c:v>
                </c:pt>
                <c:pt idx="4">
                  <c:v>0.22499999999999998</c:v>
                </c:pt>
                <c:pt idx="5">
                  <c:v>0.23333333333333336</c:v>
                </c:pt>
                <c:pt idx="6">
                  <c:v>0.24285714285714285</c:v>
                </c:pt>
                <c:pt idx="7">
                  <c:v>0.25384615384615383</c:v>
                </c:pt>
                <c:pt idx="8">
                  <c:v>0.26666666666666666</c:v>
                </c:pt>
                <c:pt idx="9">
                  <c:v>0.2818181818181818</c:v>
                </c:pt>
                <c:pt idx="10">
                  <c:v>0.30000000000000004</c:v>
                </c:pt>
                <c:pt idx="11">
                  <c:v>0.3222222222222222</c:v>
                </c:pt>
                <c:pt idx="12">
                  <c:v>0.35000000000000003</c:v>
                </c:pt>
                <c:pt idx="13">
                  <c:v>0.3857142857142857</c:v>
                </c:pt>
                <c:pt idx="14">
                  <c:v>0.4333333333333333</c:v>
                </c:pt>
                <c:pt idx="15">
                  <c:v>0.5</c:v>
                </c:pt>
                <c:pt idx="16">
                  <c:v>0.6000000000000001</c:v>
                </c:pt>
                <c:pt idx="17">
                  <c:v>0.7666666666666666</c:v>
                </c:pt>
                <c:pt idx="18">
                  <c:v>1.0999999999999999</c:v>
                </c:pt>
                <c:pt idx="19">
                  <c:v>2.0999999999999996</c:v>
                </c:pt>
                <c:pt idx="20">
                  <c:v>10.100000000000001</c:v>
                </c:pt>
              </c:numCache>
            </c:numRef>
          </c:yVal>
          <c:smooth val="0"/>
        </c:ser>
        <c:axId val="54905212"/>
        <c:axId val="24384861"/>
      </c:scatterChart>
      <c:valAx>
        <c:axId val="549052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Taux d'endettement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crossBetween val="midCat"/>
        <c:dispUnits/>
      </c:valAx>
      <c:valAx>
        <c:axId val="24384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Rentabilité financière moyenne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L'effet de levier
Impact de l'endettement sur la rentabilité financière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Figures'!$C$5:$C$25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Figures'!$F$5:$F$25</c:f>
              <c:numCache>
                <c:ptCount val="21"/>
                <c:pt idx="0">
                  <c:v>0.19999999999999998</c:v>
                </c:pt>
                <c:pt idx="1">
                  <c:v>0.20526315789473681</c:v>
                </c:pt>
                <c:pt idx="2">
                  <c:v>0.2111111111111111</c:v>
                </c:pt>
                <c:pt idx="3">
                  <c:v>0.21764705882352942</c:v>
                </c:pt>
                <c:pt idx="4">
                  <c:v>0.22499999999999998</c:v>
                </c:pt>
                <c:pt idx="5">
                  <c:v>0.23333333333333336</c:v>
                </c:pt>
                <c:pt idx="6">
                  <c:v>0.24285714285714285</c:v>
                </c:pt>
                <c:pt idx="7">
                  <c:v>0.25384615384615383</c:v>
                </c:pt>
                <c:pt idx="8">
                  <c:v>0.26666666666666666</c:v>
                </c:pt>
                <c:pt idx="9">
                  <c:v>0.2818181818181818</c:v>
                </c:pt>
                <c:pt idx="10">
                  <c:v>0.30000000000000004</c:v>
                </c:pt>
                <c:pt idx="11">
                  <c:v>0.3222222222222222</c:v>
                </c:pt>
                <c:pt idx="12">
                  <c:v>0.35000000000000003</c:v>
                </c:pt>
                <c:pt idx="13">
                  <c:v>0.3857142857142857</c:v>
                </c:pt>
                <c:pt idx="14">
                  <c:v>0.4333333333333333</c:v>
                </c:pt>
                <c:pt idx="15">
                  <c:v>0.5</c:v>
                </c:pt>
                <c:pt idx="16">
                  <c:v>0.6000000000000001</c:v>
                </c:pt>
                <c:pt idx="17">
                  <c:v>0.7666666666666666</c:v>
                </c:pt>
                <c:pt idx="18">
                  <c:v>1.0999999999999999</c:v>
                </c:pt>
                <c:pt idx="19">
                  <c:v>2.0999999999999996</c:v>
                </c:pt>
                <c:pt idx="20">
                  <c:v>10.100000000000001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Figures'!$C$5:$C$25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Figures'!$D$5:$D$25</c:f>
              <c:numCache>
                <c:ptCount val="21"/>
                <c:pt idx="0">
                  <c:v>0.6</c:v>
                </c:pt>
                <c:pt idx="1">
                  <c:v>0.6263157894736842</c:v>
                </c:pt>
                <c:pt idx="2">
                  <c:v>0.6555555555555556</c:v>
                </c:pt>
                <c:pt idx="3">
                  <c:v>0.6882352941176471</c:v>
                </c:pt>
                <c:pt idx="4">
                  <c:v>0.725</c:v>
                </c:pt>
                <c:pt idx="5">
                  <c:v>0.7666666666666667</c:v>
                </c:pt>
                <c:pt idx="6">
                  <c:v>0.8142857142857143</c:v>
                </c:pt>
                <c:pt idx="7">
                  <c:v>0.8692307692307693</c:v>
                </c:pt>
                <c:pt idx="8">
                  <c:v>0.9333333333333333</c:v>
                </c:pt>
                <c:pt idx="9">
                  <c:v>1.009090909090909</c:v>
                </c:pt>
                <c:pt idx="10">
                  <c:v>1.1</c:v>
                </c:pt>
                <c:pt idx="11">
                  <c:v>1.211111111111111</c:v>
                </c:pt>
                <c:pt idx="12">
                  <c:v>1.35</c:v>
                </c:pt>
                <c:pt idx="13">
                  <c:v>1.5285714285714285</c:v>
                </c:pt>
                <c:pt idx="14">
                  <c:v>1.7666666666666666</c:v>
                </c:pt>
                <c:pt idx="15">
                  <c:v>2.1</c:v>
                </c:pt>
                <c:pt idx="16">
                  <c:v>2.6</c:v>
                </c:pt>
                <c:pt idx="17">
                  <c:v>3.433333333333333</c:v>
                </c:pt>
                <c:pt idx="18">
                  <c:v>5.1</c:v>
                </c:pt>
                <c:pt idx="19">
                  <c:v>10.1</c:v>
                </c:pt>
                <c:pt idx="20">
                  <c:v>50.1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Figures'!$C$5:$C$25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Figures'!$E$5:$E$25</c:f>
              <c:numCache>
                <c:ptCount val="21"/>
                <c:pt idx="0">
                  <c:v>-0.2</c:v>
                </c:pt>
                <c:pt idx="1">
                  <c:v>-0.21578947368421053</c:v>
                </c:pt>
                <c:pt idx="2">
                  <c:v>-0.23333333333333334</c:v>
                </c:pt>
                <c:pt idx="3">
                  <c:v>-0.2529411764705882</c:v>
                </c:pt>
                <c:pt idx="4">
                  <c:v>-0.275</c:v>
                </c:pt>
                <c:pt idx="5">
                  <c:v>-0.3</c:v>
                </c:pt>
                <c:pt idx="6">
                  <c:v>-0.32857142857142857</c:v>
                </c:pt>
                <c:pt idx="7">
                  <c:v>-0.36153846153846153</c:v>
                </c:pt>
                <c:pt idx="8">
                  <c:v>-0.4</c:v>
                </c:pt>
                <c:pt idx="9">
                  <c:v>-0.44545454545454544</c:v>
                </c:pt>
                <c:pt idx="10">
                  <c:v>-0.5</c:v>
                </c:pt>
                <c:pt idx="11">
                  <c:v>-0.5666666666666667</c:v>
                </c:pt>
                <c:pt idx="12">
                  <c:v>-0.65</c:v>
                </c:pt>
                <c:pt idx="13">
                  <c:v>-0.7571428571428571</c:v>
                </c:pt>
                <c:pt idx="14">
                  <c:v>-0.9</c:v>
                </c:pt>
                <c:pt idx="15">
                  <c:v>-1.1</c:v>
                </c:pt>
                <c:pt idx="16">
                  <c:v>-1.4</c:v>
                </c:pt>
                <c:pt idx="17">
                  <c:v>-1.9</c:v>
                </c:pt>
                <c:pt idx="18">
                  <c:v>-2.9</c:v>
                </c:pt>
                <c:pt idx="19">
                  <c:v>-5.9</c:v>
                </c:pt>
                <c:pt idx="20">
                  <c:v>-29.9</c:v>
                </c:pt>
              </c:numCache>
            </c:numRef>
          </c:yVal>
          <c:smooth val="0"/>
        </c:ser>
        <c:axId val="18137158"/>
        <c:axId val="29016695"/>
      </c:scatterChart>
      <c:valAx>
        <c:axId val="181371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Taux d'endettement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crossBetween val="midCat"/>
        <c:dispUnits/>
      </c:valAx>
      <c:valAx>
        <c:axId val="2901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Rentabilité financière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L'effet de levier
Impact de l'endettement sur le risque financier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Figures'!$C$5:$C$25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'Données Figures'!$G$5:$G$25</c:f>
              <c:numCache>
                <c:ptCount val="21"/>
                <c:pt idx="0">
                  <c:v>0.4</c:v>
                </c:pt>
                <c:pt idx="1">
                  <c:v>0.42105263157894735</c:v>
                </c:pt>
                <c:pt idx="2">
                  <c:v>0.4444444444444444</c:v>
                </c:pt>
                <c:pt idx="3">
                  <c:v>0.47058823529411764</c:v>
                </c:pt>
                <c:pt idx="4">
                  <c:v>0.5</c:v>
                </c:pt>
                <c:pt idx="5">
                  <c:v>0.5333333333333333</c:v>
                </c:pt>
                <c:pt idx="6">
                  <c:v>0.5714285714285714</c:v>
                </c:pt>
                <c:pt idx="7">
                  <c:v>0.6153846153846154</c:v>
                </c:pt>
                <c:pt idx="8">
                  <c:v>0.6666666666666667</c:v>
                </c:pt>
                <c:pt idx="9">
                  <c:v>0.7272727272727273</c:v>
                </c:pt>
                <c:pt idx="10">
                  <c:v>0.8</c:v>
                </c:pt>
                <c:pt idx="11">
                  <c:v>0.8888888888888888</c:v>
                </c:pt>
                <c:pt idx="12">
                  <c:v>1</c:v>
                </c:pt>
                <c:pt idx="13">
                  <c:v>1.1428571428571428</c:v>
                </c:pt>
                <c:pt idx="14">
                  <c:v>1.3333333333333333</c:v>
                </c:pt>
                <c:pt idx="15">
                  <c:v>1.6</c:v>
                </c:pt>
                <c:pt idx="16">
                  <c:v>2</c:v>
                </c:pt>
                <c:pt idx="17">
                  <c:v>2.6666666666666665</c:v>
                </c:pt>
                <c:pt idx="18">
                  <c:v>4</c:v>
                </c:pt>
                <c:pt idx="19">
                  <c:v>8</c:v>
                </c:pt>
                <c:pt idx="20">
                  <c:v>40</c:v>
                </c:pt>
              </c:numCache>
            </c:numRef>
          </c:yVal>
          <c:smooth val="0"/>
        </c:ser>
        <c:axId val="59823664"/>
        <c:axId val="1542065"/>
      </c:scatterChart>
      <c:valAx>
        <c:axId val="598236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Taux d'endettement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 val="autoZero"/>
        <c:crossBetween val="midCat"/>
        <c:dispUnits/>
      </c:valAx>
      <c:valAx>
        <c:axId val="154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Risque financier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L'effet de levier
Relation entre la rentabilité moyenne et le risque
(impact de l'endettement)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Figures'!$F$5:$F$25</c:f>
              <c:numCache>
                <c:ptCount val="21"/>
                <c:pt idx="0">
                  <c:v>0.19999999999999998</c:v>
                </c:pt>
                <c:pt idx="1">
                  <c:v>0.20526315789473681</c:v>
                </c:pt>
                <c:pt idx="2">
                  <c:v>0.2111111111111111</c:v>
                </c:pt>
                <c:pt idx="3">
                  <c:v>0.21764705882352942</c:v>
                </c:pt>
                <c:pt idx="4">
                  <c:v>0.22499999999999998</c:v>
                </c:pt>
                <c:pt idx="5">
                  <c:v>0.23333333333333336</c:v>
                </c:pt>
                <c:pt idx="6">
                  <c:v>0.24285714285714285</c:v>
                </c:pt>
                <c:pt idx="7">
                  <c:v>0.25384615384615383</c:v>
                </c:pt>
                <c:pt idx="8">
                  <c:v>0.26666666666666666</c:v>
                </c:pt>
                <c:pt idx="9">
                  <c:v>0.2818181818181818</c:v>
                </c:pt>
                <c:pt idx="10">
                  <c:v>0.30000000000000004</c:v>
                </c:pt>
                <c:pt idx="11">
                  <c:v>0.3222222222222222</c:v>
                </c:pt>
                <c:pt idx="12">
                  <c:v>0.35000000000000003</c:v>
                </c:pt>
                <c:pt idx="13">
                  <c:v>0.3857142857142857</c:v>
                </c:pt>
                <c:pt idx="14">
                  <c:v>0.4333333333333333</c:v>
                </c:pt>
                <c:pt idx="15">
                  <c:v>0.5</c:v>
                </c:pt>
                <c:pt idx="16">
                  <c:v>0.6000000000000001</c:v>
                </c:pt>
                <c:pt idx="17">
                  <c:v>0.7666666666666666</c:v>
                </c:pt>
                <c:pt idx="18">
                  <c:v>1.0999999999999999</c:v>
                </c:pt>
                <c:pt idx="19">
                  <c:v>2.0999999999999996</c:v>
                </c:pt>
                <c:pt idx="20">
                  <c:v>10.100000000000001</c:v>
                </c:pt>
              </c:numCache>
            </c:numRef>
          </c:xVal>
          <c:yVal>
            <c:numRef>
              <c:f>'Données Figures'!$G$5:$G$25</c:f>
              <c:numCache>
                <c:ptCount val="21"/>
                <c:pt idx="0">
                  <c:v>0.4</c:v>
                </c:pt>
                <c:pt idx="1">
                  <c:v>0.42105263157894735</c:v>
                </c:pt>
                <c:pt idx="2">
                  <c:v>0.4444444444444444</c:v>
                </c:pt>
                <c:pt idx="3">
                  <c:v>0.47058823529411764</c:v>
                </c:pt>
                <c:pt idx="4">
                  <c:v>0.5</c:v>
                </c:pt>
                <c:pt idx="5">
                  <c:v>0.5333333333333333</c:v>
                </c:pt>
                <c:pt idx="6">
                  <c:v>0.5714285714285714</c:v>
                </c:pt>
                <c:pt idx="7">
                  <c:v>0.6153846153846154</c:v>
                </c:pt>
                <c:pt idx="8">
                  <c:v>0.6666666666666667</c:v>
                </c:pt>
                <c:pt idx="9">
                  <c:v>0.7272727272727273</c:v>
                </c:pt>
                <c:pt idx="10">
                  <c:v>0.8</c:v>
                </c:pt>
                <c:pt idx="11">
                  <c:v>0.8888888888888888</c:v>
                </c:pt>
                <c:pt idx="12">
                  <c:v>1</c:v>
                </c:pt>
                <c:pt idx="13">
                  <c:v>1.1428571428571428</c:v>
                </c:pt>
                <c:pt idx="14">
                  <c:v>1.3333333333333333</c:v>
                </c:pt>
                <c:pt idx="15">
                  <c:v>1.6</c:v>
                </c:pt>
                <c:pt idx="16">
                  <c:v>2</c:v>
                </c:pt>
                <c:pt idx="17">
                  <c:v>2.6666666666666665</c:v>
                </c:pt>
                <c:pt idx="18">
                  <c:v>4</c:v>
                </c:pt>
                <c:pt idx="19">
                  <c:v>8</c:v>
                </c:pt>
                <c:pt idx="20">
                  <c:v>40</c:v>
                </c:pt>
              </c:numCache>
            </c:numRef>
          </c:yVal>
          <c:smooth val="0"/>
        </c:ser>
        <c:axId val="13878586"/>
        <c:axId val="57798411"/>
      </c:scatterChart>
      <c:valAx>
        <c:axId val="13878586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Rentabilité financière moyenne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 val="autoZero"/>
        <c:crossBetween val="midCat"/>
        <c:dispUnits/>
      </c:valAx>
      <c:valAx>
        <c:axId val="5779841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Risque financier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6.7109375" style="21" customWidth="1"/>
    <col min="2" max="3" width="10.00390625" style="21" customWidth="1"/>
    <col min="4" max="4" width="9.140625" style="21" customWidth="1"/>
    <col min="5" max="5" width="42.00390625" style="21" customWidth="1"/>
    <col min="6" max="7" width="10.00390625" style="21" customWidth="1"/>
    <col min="8" max="16384" width="9.140625" style="21" customWidth="1"/>
  </cols>
  <sheetData>
    <row r="1" ht="18">
      <c r="A1" s="20" t="s">
        <v>20</v>
      </c>
    </row>
    <row r="2" ht="18">
      <c r="A2" s="20" t="s">
        <v>44</v>
      </c>
    </row>
    <row r="3" ht="15.75">
      <c r="A3" s="22"/>
    </row>
    <row r="4" ht="18">
      <c r="A4" s="20" t="s">
        <v>18</v>
      </c>
    </row>
    <row r="5" ht="12.75"/>
    <row r="6" ht="15.75">
      <c r="A6" s="22" t="s">
        <v>0</v>
      </c>
    </row>
    <row r="7" ht="7.5" customHeight="1">
      <c r="A7" s="22"/>
    </row>
    <row r="8" ht="15">
      <c r="A8" s="23" t="s">
        <v>21</v>
      </c>
    </row>
    <row r="9" ht="12.75"/>
    <row r="10" ht="12.75">
      <c r="A10" s="24" t="s">
        <v>24</v>
      </c>
    </row>
    <row r="11" spans="1:2" ht="12.75">
      <c r="A11" s="21" t="s">
        <v>25</v>
      </c>
      <c r="B11" s="14">
        <v>50</v>
      </c>
    </row>
    <row r="12" spans="1:2" ht="12.75">
      <c r="A12" s="21" t="s">
        <v>26</v>
      </c>
      <c r="B12" s="14">
        <v>50</v>
      </c>
    </row>
    <row r="13" spans="1:2" ht="12.75">
      <c r="A13" s="21" t="s">
        <v>30</v>
      </c>
      <c r="B13" s="14">
        <f>B11+B12</f>
        <v>100</v>
      </c>
    </row>
    <row r="14" ht="5.25" customHeight="1">
      <c r="B14" s="14"/>
    </row>
    <row r="15" spans="1:7" ht="12.75">
      <c r="A15" s="21" t="s">
        <v>27</v>
      </c>
      <c r="B15" s="19" t="s">
        <v>33</v>
      </c>
      <c r="C15" s="19" t="s">
        <v>34</v>
      </c>
      <c r="E15" s="21" t="s">
        <v>28</v>
      </c>
      <c r="F15" s="19" t="s">
        <v>33</v>
      </c>
      <c r="G15" s="19" t="s">
        <v>34</v>
      </c>
    </row>
    <row r="16" spans="1:7" ht="12.75">
      <c r="A16" s="21" t="s">
        <v>3</v>
      </c>
      <c r="B16" s="15">
        <v>160</v>
      </c>
      <c r="C16" s="25">
        <v>0.5</v>
      </c>
      <c r="E16" s="21" t="s">
        <v>3</v>
      </c>
      <c r="F16" s="19">
        <f>B16-B11-B12</f>
        <v>60</v>
      </c>
      <c r="G16" s="25">
        <f>C16</f>
        <v>0.5</v>
      </c>
    </row>
    <row r="17" spans="1:7" ht="12.75">
      <c r="A17" s="21" t="s">
        <v>4</v>
      </c>
      <c r="B17" s="19">
        <v>80</v>
      </c>
      <c r="C17" s="25">
        <f>1-C16</f>
        <v>0.5</v>
      </c>
      <c r="E17" s="21" t="s">
        <v>4</v>
      </c>
      <c r="F17" s="19">
        <f>B17-B12-B11</f>
        <v>-20</v>
      </c>
      <c r="G17" s="25">
        <f>1-G16</f>
        <v>0.5</v>
      </c>
    </row>
    <row r="18" spans="1:6" ht="12.75">
      <c r="A18" s="21" t="s">
        <v>35</v>
      </c>
      <c r="B18" s="19">
        <f>C16*B16+C17*B17</f>
        <v>120</v>
      </c>
      <c r="E18" s="21" t="s">
        <v>35</v>
      </c>
      <c r="F18" s="19">
        <f>G16*F16+G17*F17</f>
        <v>20</v>
      </c>
    </row>
    <row r="19" ht="12.75">
      <c r="B19" s="21" t="s">
        <v>7</v>
      </c>
    </row>
    <row r="20" ht="12.75"/>
    <row r="21" ht="12.75">
      <c r="A21" s="24" t="s">
        <v>29</v>
      </c>
    </row>
    <row r="22" spans="1:3" ht="12.75">
      <c r="A22" s="21" t="s">
        <v>31</v>
      </c>
      <c r="B22" s="15">
        <v>20</v>
      </c>
      <c r="C22" s="27">
        <f>B22/(B22+B23)</f>
        <v>0.2</v>
      </c>
    </row>
    <row r="23" spans="1:3" ht="12.75">
      <c r="A23" s="21" t="s">
        <v>1</v>
      </c>
      <c r="B23" s="28">
        <f>B13-B22</f>
        <v>80</v>
      </c>
      <c r="C23" s="27">
        <f>B23/(B22+B23)</f>
        <v>0.8</v>
      </c>
    </row>
    <row r="24" spans="1:3" ht="12.75">
      <c r="A24" s="21" t="s">
        <v>32</v>
      </c>
      <c r="B24" s="28">
        <f>B22+B23</f>
        <v>100</v>
      </c>
      <c r="C24" s="27"/>
    </row>
    <row r="25" spans="2:3" ht="6.75" customHeight="1">
      <c r="B25" s="28"/>
      <c r="C25" s="27"/>
    </row>
    <row r="26" spans="1:7" ht="12.75">
      <c r="A26" s="21" t="s">
        <v>2</v>
      </c>
      <c r="B26" s="25">
        <v>0.1</v>
      </c>
      <c r="C26" s="19"/>
      <c r="E26" s="21" t="s">
        <v>45</v>
      </c>
      <c r="F26" s="19" t="s">
        <v>33</v>
      </c>
      <c r="G26" s="19" t="s">
        <v>34</v>
      </c>
    </row>
    <row r="27" spans="1:7" ht="12.75">
      <c r="A27" s="21" t="s">
        <v>5</v>
      </c>
      <c r="B27" s="19">
        <f>B26*B23</f>
        <v>8</v>
      </c>
      <c r="C27" s="19"/>
      <c r="E27" s="21" t="s">
        <v>3</v>
      </c>
      <c r="F27" s="19">
        <f>F16-B27</f>
        <v>52</v>
      </c>
      <c r="G27" s="25">
        <f>C16</f>
        <v>0.5</v>
      </c>
    </row>
    <row r="28" spans="5:7" ht="12.75">
      <c r="E28" s="21" t="s">
        <v>4</v>
      </c>
      <c r="F28" s="19">
        <f>F17-B27</f>
        <v>-28</v>
      </c>
      <c r="G28" s="25">
        <f>C17</f>
        <v>0.5</v>
      </c>
    </row>
    <row r="29" spans="5:6" ht="12.75">
      <c r="E29" s="21" t="s">
        <v>35</v>
      </c>
      <c r="F29" s="19">
        <f>G27*F27+G28*F28</f>
        <v>12</v>
      </c>
    </row>
    <row r="30" ht="15.75">
      <c r="A30" s="22" t="s">
        <v>19</v>
      </c>
    </row>
    <row r="32" spans="1:5" ht="12.75">
      <c r="A32" s="24" t="s">
        <v>22</v>
      </c>
      <c r="E32" s="24" t="s">
        <v>23</v>
      </c>
    </row>
    <row r="33" spans="1:6" ht="12.75">
      <c r="A33" s="31" t="s">
        <v>6</v>
      </c>
      <c r="B33" s="32">
        <f>F16/B13</f>
        <v>0.6</v>
      </c>
      <c r="E33" s="21" t="s">
        <v>6</v>
      </c>
      <c r="F33" s="30">
        <f>(F16-B27)/B22</f>
        <v>2.6</v>
      </c>
    </row>
    <row r="34" spans="1:6" ht="12.75">
      <c r="A34" s="31" t="s">
        <v>8</v>
      </c>
      <c r="B34" s="32">
        <f>F17/B13</f>
        <v>-0.2</v>
      </c>
      <c r="E34" s="21" t="s">
        <v>8</v>
      </c>
      <c r="F34" s="27">
        <f>(F17-B27)/B22</f>
        <v>-1.4</v>
      </c>
    </row>
    <row r="35" spans="1:6" ht="12.75">
      <c r="A35" s="26" t="s">
        <v>39</v>
      </c>
      <c r="B35" s="29">
        <f>C16*B33+C17*B34</f>
        <v>0.19999999999999998</v>
      </c>
      <c r="E35" s="26" t="s">
        <v>36</v>
      </c>
      <c r="F35" s="29">
        <f>G16*F33+G17*F34</f>
        <v>0.6000000000000001</v>
      </c>
    </row>
    <row r="36" spans="1:6" ht="12.75">
      <c r="A36" s="26" t="s">
        <v>40</v>
      </c>
      <c r="B36" s="29">
        <f>(C16*(B33-B35)^2+C17*(B34-B35)^2)^0.5</f>
        <v>0.4</v>
      </c>
      <c r="E36" s="26" t="s">
        <v>37</v>
      </c>
      <c r="F36" s="29">
        <f>(G16*(F33-F35)^2+G17*(F34-F35)^2)^0.5</f>
        <v>2</v>
      </c>
    </row>
    <row r="37" ht="12.75">
      <c r="E37" s="24" t="s">
        <v>7</v>
      </c>
    </row>
    <row r="38" ht="12.75">
      <c r="A38" s="21" t="s">
        <v>38</v>
      </c>
    </row>
  </sheetData>
  <sheetProtection password="CE88" sheet="1" objects="1" scenarios="1" select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33" sqref="C33"/>
    </sheetView>
  </sheetViews>
  <sheetFormatPr defaultColWidth="9.140625" defaultRowHeight="12.75"/>
  <cols>
    <col min="1" max="1" width="17.140625" style="0" customWidth="1"/>
    <col min="2" max="3" width="16.00390625" style="0" customWidth="1"/>
    <col min="4" max="5" width="17.28125" style="0" customWidth="1"/>
    <col min="6" max="8" width="17.140625" style="0" customWidth="1"/>
  </cols>
  <sheetData>
    <row r="1" ht="18">
      <c r="A1" s="2" t="s">
        <v>9</v>
      </c>
    </row>
    <row r="3" spans="1:8" ht="12.75" customHeight="1">
      <c r="A3" s="13" t="s">
        <v>14</v>
      </c>
      <c r="B3" s="13"/>
      <c r="C3" s="11" t="s">
        <v>13</v>
      </c>
      <c r="D3" s="10" t="s">
        <v>17</v>
      </c>
      <c r="E3" s="10"/>
      <c r="F3" s="10"/>
      <c r="G3" s="11" t="s">
        <v>41</v>
      </c>
      <c r="H3" s="16" t="s">
        <v>42</v>
      </c>
    </row>
    <row r="4" spans="1:8" ht="12.75">
      <c r="A4" s="3" t="s">
        <v>15</v>
      </c>
      <c r="B4" s="3" t="s">
        <v>16</v>
      </c>
      <c r="C4" s="12"/>
      <c r="D4" s="4" t="s">
        <v>10</v>
      </c>
      <c r="E4" s="4" t="s">
        <v>11</v>
      </c>
      <c r="F4" s="5" t="s">
        <v>12</v>
      </c>
      <c r="G4" s="10"/>
      <c r="H4" s="17"/>
    </row>
    <row r="5" spans="1:8" ht="12.75">
      <c r="A5" s="6">
        <v>100</v>
      </c>
      <c r="B5" s="6">
        <f>Exemple!$B$13-'Données Figures'!A5</f>
        <v>0</v>
      </c>
      <c r="C5" s="7">
        <f>B5/(A5+B5)</f>
        <v>0</v>
      </c>
      <c r="D5" s="8">
        <f>(Exemple!$F$16-Exemple!$B$26*Exemple!$B$13*'Données Figures'!C5)/'Données Figures'!A5</f>
        <v>0.6</v>
      </c>
      <c r="E5" s="8">
        <f>(Exemple!$F$17-Exemple!$B$26*Exemple!$B$13*'Données Figures'!C5)/'Données Figures'!A5</f>
        <v>-0.2</v>
      </c>
      <c r="F5" s="9">
        <f>Exemple!$C$16*'Données Figures'!D5+Exemple!$C$17*'Données Figures'!E5</f>
        <v>0.19999999999999998</v>
      </c>
      <c r="G5" s="7">
        <f>(Exemple!$C$16*('Données Figures'!D5-'Données Figures'!F5)^2+Exemple!$C$17*('Données Figures'!E5-'Données Figures'!F5)^2)^0.5</f>
        <v>0.4</v>
      </c>
      <c r="H5" s="18">
        <f>Exemple!$B$36</f>
        <v>0.4</v>
      </c>
    </row>
    <row r="6" spans="1:8" ht="12.75">
      <c r="A6" s="6">
        <v>95</v>
      </c>
      <c r="B6" s="6">
        <f>Exemple!$B$13-'Données Figures'!A6</f>
        <v>5</v>
      </c>
      <c r="C6" s="7">
        <f aca="true" t="shared" si="0" ref="C6:C25">B6/(A6+B6)</f>
        <v>0.05</v>
      </c>
      <c r="D6" s="8">
        <f>(Exemple!$F$16-Exemple!$B$26*Exemple!$B$13*'Données Figures'!C6)/'Données Figures'!A6</f>
        <v>0.6263157894736842</v>
      </c>
      <c r="E6" s="8">
        <f>(Exemple!$F$17-Exemple!$B$26*Exemple!$B$13*'Données Figures'!C6)/'Données Figures'!A6</f>
        <v>-0.21578947368421053</v>
      </c>
      <c r="F6" s="9">
        <f>Exemple!$C$16*'Données Figures'!D6+Exemple!$C$17*'Données Figures'!E6</f>
        <v>0.20526315789473681</v>
      </c>
      <c r="G6" s="7">
        <f>(Exemple!$C$16*('Données Figures'!D6-'Données Figures'!F6)^2+Exemple!$C$17*('Données Figures'!E6-'Données Figures'!F6)^2)^0.5</f>
        <v>0.42105263157894735</v>
      </c>
      <c r="H6" s="18">
        <f>Exemple!$B$36</f>
        <v>0.4</v>
      </c>
    </row>
    <row r="7" spans="1:8" ht="12.75">
      <c r="A7" s="6">
        <v>90</v>
      </c>
      <c r="B7" s="6">
        <f>Exemple!$B$13-'Données Figures'!A7</f>
        <v>10</v>
      </c>
      <c r="C7" s="7">
        <f t="shared" si="0"/>
        <v>0.1</v>
      </c>
      <c r="D7" s="8">
        <f>(Exemple!$F$16-Exemple!$B$26*Exemple!$B$13*'Données Figures'!C7)/'Données Figures'!A7</f>
        <v>0.6555555555555556</v>
      </c>
      <c r="E7" s="8">
        <f>(Exemple!$F$17-Exemple!$B$26*Exemple!$B$13*'Données Figures'!C7)/'Données Figures'!A7</f>
        <v>-0.23333333333333334</v>
      </c>
      <c r="F7" s="9">
        <f>Exemple!$C$16*'Données Figures'!D7+Exemple!$C$17*'Données Figures'!E7</f>
        <v>0.2111111111111111</v>
      </c>
      <c r="G7" s="7">
        <f>(Exemple!$C$16*('Données Figures'!D7-'Données Figures'!F7)^2+Exemple!$C$17*('Données Figures'!E7-'Données Figures'!F7)^2)^0.5</f>
        <v>0.4444444444444444</v>
      </c>
      <c r="H7" s="18">
        <f>Exemple!$B$36</f>
        <v>0.4</v>
      </c>
    </row>
    <row r="8" spans="1:8" ht="12.75">
      <c r="A8" s="6">
        <v>85</v>
      </c>
      <c r="B8" s="6">
        <f>Exemple!$B$13-'Données Figures'!A8</f>
        <v>15</v>
      </c>
      <c r="C8" s="7">
        <f t="shared" si="0"/>
        <v>0.15</v>
      </c>
      <c r="D8" s="8">
        <f>(Exemple!$F$16-Exemple!$B$26*Exemple!$B$13*'Données Figures'!C8)/'Données Figures'!A8</f>
        <v>0.6882352941176471</v>
      </c>
      <c r="E8" s="8">
        <f>(Exemple!$F$17-Exemple!$B$26*Exemple!$B$13*'Données Figures'!C8)/'Données Figures'!A8</f>
        <v>-0.2529411764705882</v>
      </c>
      <c r="F8" s="9">
        <f>Exemple!$C$16*'Données Figures'!D8+Exemple!$C$17*'Données Figures'!E8</f>
        <v>0.21764705882352942</v>
      </c>
      <c r="G8" s="7">
        <f>(Exemple!$C$16*('Données Figures'!D8-'Données Figures'!F8)^2+Exemple!$C$17*('Données Figures'!E8-'Données Figures'!F8)^2)^0.5</f>
        <v>0.47058823529411764</v>
      </c>
      <c r="H8" s="18">
        <f>Exemple!$B$36</f>
        <v>0.4</v>
      </c>
    </row>
    <row r="9" spans="1:8" ht="12.75">
      <c r="A9" s="6">
        <v>80</v>
      </c>
      <c r="B9" s="6">
        <f>Exemple!$B$13-'Données Figures'!A9</f>
        <v>20</v>
      </c>
      <c r="C9" s="7">
        <f t="shared" si="0"/>
        <v>0.2</v>
      </c>
      <c r="D9" s="8">
        <f>(Exemple!$F$16-Exemple!$B$26*Exemple!$B$13*'Données Figures'!C9)/'Données Figures'!A9</f>
        <v>0.725</v>
      </c>
      <c r="E9" s="8">
        <f>(Exemple!$F$17-Exemple!$B$26*Exemple!$B$13*'Données Figures'!C9)/'Données Figures'!A9</f>
        <v>-0.275</v>
      </c>
      <c r="F9" s="9">
        <f>Exemple!$C$16*'Données Figures'!D9+Exemple!$C$17*'Données Figures'!E9</f>
        <v>0.22499999999999998</v>
      </c>
      <c r="G9" s="7">
        <f>(Exemple!$C$16*('Données Figures'!D9-'Données Figures'!F9)^2+Exemple!$C$17*('Données Figures'!E9-'Données Figures'!F9)^2)^0.5</f>
        <v>0.5</v>
      </c>
      <c r="H9" s="18">
        <f>Exemple!$B$36</f>
        <v>0.4</v>
      </c>
    </row>
    <row r="10" spans="1:8" ht="12.75">
      <c r="A10" s="6">
        <v>75</v>
      </c>
      <c r="B10" s="6">
        <f>Exemple!$B$13-'Données Figures'!A10</f>
        <v>25</v>
      </c>
      <c r="C10" s="7">
        <f t="shared" si="0"/>
        <v>0.25</v>
      </c>
      <c r="D10" s="8">
        <f>(Exemple!$F$16-Exemple!$B$26*Exemple!$B$13*'Données Figures'!C10)/'Données Figures'!A10</f>
        <v>0.7666666666666667</v>
      </c>
      <c r="E10" s="8">
        <f>(Exemple!$F$17-Exemple!$B$26*Exemple!$B$13*'Données Figures'!C10)/'Données Figures'!A10</f>
        <v>-0.3</v>
      </c>
      <c r="F10" s="9">
        <f>Exemple!$C$16*'Données Figures'!D10+Exemple!$C$17*'Données Figures'!E10</f>
        <v>0.23333333333333336</v>
      </c>
      <c r="G10" s="7">
        <f>(Exemple!$C$16*('Données Figures'!D10-'Données Figures'!F10)^2+Exemple!$C$17*('Données Figures'!E10-'Données Figures'!F10)^2)^0.5</f>
        <v>0.5333333333333333</v>
      </c>
      <c r="H10" s="18">
        <f>Exemple!$B$36</f>
        <v>0.4</v>
      </c>
    </row>
    <row r="11" spans="1:8" ht="12.75">
      <c r="A11" s="6">
        <v>70</v>
      </c>
      <c r="B11" s="6">
        <f>Exemple!$B$13-'Données Figures'!A11</f>
        <v>30</v>
      </c>
      <c r="C11" s="7">
        <f t="shared" si="0"/>
        <v>0.3</v>
      </c>
      <c r="D11" s="8">
        <f>(Exemple!$F$16-Exemple!$B$26*Exemple!$B$13*'Données Figures'!C11)/'Données Figures'!A11</f>
        <v>0.8142857142857143</v>
      </c>
      <c r="E11" s="8">
        <f>(Exemple!$F$17-Exemple!$B$26*Exemple!$B$13*'Données Figures'!C11)/'Données Figures'!A11</f>
        <v>-0.32857142857142857</v>
      </c>
      <c r="F11" s="9">
        <f>Exemple!$C$16*'Données Figures'!D11+Exemple!$C$17*'Données Figures'!E11</f>
        <v>0.24285714285714285</v>
      </c>
      <c r="G11" s="7">
        <f>(Exemple!$C$16*('Données Figures'!D11-'Données Figures'!F11)^2+Exemple!$C$17*('Données Figures'!E11-'Données Figures'!F11)^2)^0.5</f>
        <v>0.5714285714285714</v>
      </c>
      <c r="H11" s="18">
        <f>Exemple!$B$36</f>
        <v>0.4</v>
      </c>
    </row>
    <row r="12" spans="1:8" ht="12.75">
      <c r="A12" s="6">
        <v>65</v>
      </c>
      <c r="B12" s="6">
        <f>Exemple!$B$13-'Données Figures'!A12</f>
        <v>35</v>
      </c>
      <c r="C12" s="7">
        <f t="shared" si="0"/>
        <v>0.35</v>
      </c>
      <c r="D12" s="8">
        <f>(Exemple!$F$16-Exemple!$B$26*Exemple!$B$13*'Données Figures'!C12)/'Données Figures'!A12</f>
        <v>0.8692307692307693</v>
      </c>
      <c r="E12" s="8">
        <f>(Exemple!$F$17-Exemple!$B$26*Exemple!$B$13*'Données Figures'!C12)/'Données Figures'!A12</f>
        <v>-0.36153846153846153</v>
      </c>
      <c r="F12" s="9">
        <f>Exemple!$C$16*'Données Figures'!D12+Exemple!$C$17*'Données Figures'!E12</f>
        <v>0.25384615384615383</v>
      </c>
      <c r="G12" s="7">
        <f>(Exemple!$C$16*('Données Figures'!D12-'Données Figures'!F12)^2+Exemple!$C$17*('Données Figures'!E12-'Données Figures'!F12)^2)^0.5</f>
        <v>0.6153846153846154</v>
      </c>
      <c r="H12" s="18">
        <f>Exemple!$B$36</f>
        <v>0.4</v>
      </c>
    </row>
    <row r="13" spans="1:8" ht="12.75">
      <c r="A13" s="6">
        <v>60</v>
      </c>
      <c r="B13" s="6">
        <f>Exemple!$B$13-'Données Figures'!A13</f>
        <v>40</v>
      </c>
      <c r="C13" s="7">
        <f t="shared" si="0"/>
        <v>0.4</v>
      </c>
      <c r="D13" s="8">
        <f>(Exemple!$F$16-Exemple!$B$26*Exemple!$B$13*'Données Figures'!C13)/'Données Figures'!A13</f>
        <v>0.9333333333333333</v>
      </c>
      <c r="E13" s="8">
        <f>(Exemple!$F$17-Exemple!$B$26*Exemple!$B$13*'Données Figures'!C13)/'Données Figures'!A13</f>
        <v>-0.4</v>
      </c>
      <c r="F13" s="9">
        <f>Exemple!$C$16*'Données Figures'!D13+Exemple!$C$17*'Données Figures'!E13</f>
        <v>0.26666666666666666</v>
      </c>
      <c r="G13" s="7">
        <f>(Exemple!$C$16*('Données Figures'!D13-'Données Figures'!F13)^2+Exemple!$C$17*('Données Figures'!E13-'Données Figures'!F13)^2)^0.5</f>
        <v>0.6666666666666667</v>
      </c>
      <c r="H13" s="18">
        <f>Exemple!$B$36</f>
        <v>0.4</v>
      </c>
    </row>
    <row r="14" spans="1:8" ht="12.75">
      <c r="A14" s="6">
        <v>55</v>
      </c>
      <c r="B14" s="6">
        <f>Exemple!$B$13-'Données Figures'!A14</f>
        <v>45</v>
      </c>
      <c r="C14" s="7">
        <f t="shared" si="0"/>
        <v>0.45</v>
      </c>
      <c r="D14" s="8">
        <f>(Exemple!$F$16-Exemple!$B$26*Exemple!$B$13*'Données Figures'!C14)/'Données Figures'!A14</f>
        <v>1.009090909090909</v>
      </c>
      <c r="E14" s="8">
        <f>(Exemple!$F$17-Exemple!$B$26*Exemple!$B$13*'Données Figures'!C14)/'Données Figures'!A14</f>
        <v>-0.44545454545454544</v>
      </c>
      <c r="F14" s="9">
        <f>Exemple!$C$16*'Données Figures'!D14+Exemple!$C$17*'Données Figures'!E14</f>
        <v>0.2818181818181818</v>
      </c>
      <c r="G14" s="7">
        <f>(Exemple!$C$16*('Données Figures'!D14-'Données Figures'!F14)^2+Exemple!$C$17*('Données Figures'!E14-'Données Figures'!F14)^2)^0.5</f>
        <v>0.7272727272727273</v>
      </c>
      <c r="H14" s="18">
        <f>Exemple!$B$36</f>
        <v>0.4</v>
      </c>
    </row>
    <row r="15" spans="1:8" ht="12.75">
      <c r="A15" s="6">
        <v>50</v>
      </c>
      <c r="B15" s="6">
        <f>Exemple!$B$13-'Données Figures'!A15</f>
        <v>50</v>
      </c>
      <c r="C15" s="7">
        <f t="shared" si="0"/>
        <v>0.5</v>
      </c>
      <c r="D15" s="8">
        <f>(Exemple!$F$16-Exemple!$B$26*Exemple!$B$13*'Données Figures'!C15)/'Données Figures'!A15</f>
        <v>1.1</v>
      </c>
      <c r="E15" s="8">
        <f>(Exemple!$F$17-Exemple!$B$26*Exemple!$B$13*'Données Figures'!C15)/'Données Figures'!A15</f>
        <v>-0.5</v>
      </c>
      <c r="F15" s="9">
        <f>Exemple!$C$16*'Données Figures'!D15+Exemple!$C$17*'Données Figures'!E15</f>
        <v>0.30000000000000004</v>
      </c>
      <c r="G15" s="7">
        <f>(Exemple!$C$16*('Données Figures'!D15-'Données Figures'!F15)^2+Exemple!$C$17*('Données Figures'!E15-'Données Figures'!F15)^2)^0.5</f>
        <v>0.8</v>
      </c>
      <c r="H15" s="18">
        <f>Exemple!$B$36</f>
        <v>0.4</v>
      </c>
    </row>
    <row r="16" spans="1:8" ht="12.75">
      <c r="A16" s="6">
        <v>45</v>
      </c>
      <c r="B16" s="6">
        <f>Exemple!$B$13-'Données Figures'!A16</f>
        <v>55</v>
      </c>
      <c r="C16" s="7">
        <f t="shared" si="0"/>
        <v>0.55</v>
      </c>
      <c r="D16" s="8">
        <f>(Exemple!$F$16-Exemple!$B$26*Exemple!$B$13*'Données Figures'!C16)/'Données Figures'!A16</f>
        <v>1.211111111111111</v>
      </c>
      <c r="E16" s="8">
        <f>(Exemple!$F$17-Exemple!$B$26*Exemple!$B$13*'Données Figures'!C16)/'Données Figures'!A16</f>
        <v>-0.5666666666666667</v>
      </c>
      <c r="F16" s="9">
        <f>Exemple!$C$16*'Données Figures'!D16+Exemple!$C$17*'Données Figures'!E16</f>
        <v>0.3222222222222222</v>
      </c>
      <c r="G16" s="7">
        <f>(Exemple!$C$16*('Données Figures'!D16-'Données Figures'!F16)^2+Exemple!$C$17*('Données Figures'!E16-'Données Figures'!F16)^2)^0.5</f>
        <v>0.8888888888888888</v>
      </c>
      <c r="H16" s="18">
        <f>Exemple!$B$36</f>
        <v>0.4</v>
      </c>
    </row>
    <row r="17" spans="1:8" ht="12.75">
      <c r="A17" s="6">
        <v>40</v>
      </c>
      <c r="B17" s="6">
        <f>Exemple!$B$13-'Données Figures'!A17</f>
        <v>60</v>
      </c>
      <c r="C17" s="7">
        <f t="shared" si="0"/>
        <v>0.6</v>
      </c>
      <c r="D17" s="8">
        <f>(Exemple!$F$16-Exemple!$B$26*Exemple!$B$13*'Données Figures'!C17)/'Données Figures'!A17</f>
        <v>1.35</v>
      </c>
      <c r="E17" s="8">
        <f>(Exemple!$F$17-Exemple!$B$26*Exemple!$B$13*'Données Figures'!C17)/'Données Figures'!A17</f>
        <v>-0.65</v>
      </c>
      <c r="F17" s="9">
        <f>Exemple!$C$16*'Données Figures'!D17+Exemple!$C$17*'Données Figures'!E17</f>
        <v>0.35000000000000003</v>
      </c>
      <c r="G17" s="7">
        <f>(Exemple!$C$16*('Données Figures'!D17-'Données Figures'!F17)^2+Exemple!$C$17*('Données Figures'!E17-'Données Figures'!F17)^2)^0.5</f>
        <v>1</v>
      </c>
      <c r="H17" s="18">
        <f>Exemple!$B$36</f>
        <v>0.4</v>
      </c>
    </row>
    <row r="18" spans="1:8" ht="12.75">
      <c r="A18" s="6">
        <v>35</v>
      </c>
      <c r="B18" s="6">
        <f>Exemple!$B$13-'Données Figures'!A18</f>
        <v>65</v>
      </c>
      <c r="C18" s="7">
        <f t="shared" si="0"/>
        <v>0.65</v>
      </c>
      <c r="D18" s="8">
        <f>(Exemple!$F$16-Exemple!$B$26*Exemple!$B$13*'Données Figures'!C18)/'Données Figures'!A18</f>
        <v>1.5285714285714285</v>
      </c>
      <c r="E18" s="8">
        <f>(Exemple!$F$17-Exemple!$B$26*Exemple!$B$13*'Données Figures'!C18)/'Données Figures'!A18</f>
        <v>-0.7571428571428571</v>
      </c>
      <c r="F18" s="9">
        <f>Exemple!$C$16*'Données Figures'!D18+Exemple!$C$17*'Données Figures'!E18</f>
        <v>0.3857142857142857</v>
      </c>
      <c r="G18" s="7">
        <f>(Exemple!$C$16*('Données Figures'!D18-'Données Figures'!F18)^2+Exemple!$C$17*('Données Figures'!E18-'Données Figures'!F18)^2)^0.5</f>
        <v>1.1428571428571428</v>
      </c>
      <c r="H18" s="18">
        <f>Exemple!$B$36</f>
        <v>0.4</v>
      </c>
    </row>
    <row r="19" spans="1:8" ht="12.75">
      <c r="A19" s="6">
        <v>30</v>
      </c>
      <c r="B19" s="6">
        <f>Exemple!$B$13-'Données Figures'!A19</f>
        <v>70</v>
      </c>
      <c r="C19" s="7">
        <f t="shared" si="0"/>
        <v>0.7</v>
      </c>
      <c r="D19" s="8">
        <f>(Exemple!$F$16-Exemple!$B$26*Exemple!$B$13*'Données Figures'!C19)/'Données Figures'!A19</f>
        <v>1.7666666666666666</v>
      </c>
      <c r="E19" s="8">
        <f>(Exemple!$F$17-Exemple!$B$26*Exemple!$B$13*'Données Figures'!C19)/'Données Figures'!A19</f>
        <v>-0.9</v>
      </c>
      <c r="F19" s="9">
        <f>Exemple!$C$16*'Données Figures'!D19+Exemple!$C$17*'Données Figures'!E19</f>
        <v>0.4333333333333333</v>
      </c>
      <c r="G19" s="7">
        <f>(Exemple!$C$16*('Données Figures'!D19-'Données Figures'!F19)^2+Exemple!$C$17*('Données Figures'!E19-'Données Figures'!F19)^2)^0.5</f>
        <v>1.3333333333333333</v>
      </c>
      <c r="H19" s="18">
        <f>Exemple!$B$36</f>
        <v>0.4</v>
      </c>
    </row>
    <row r="20" spans="1:8" ht="12.75">
      <c r="A20" s="6">
        <v>25</v>
      </c>
      <c r="B20" s="6">
        <f>Exemple!$B$13-'Données Figures'!A20</f>
        <v>75</v>
      </c>
      <c r="C20" s="7">
        <f t="shared" si="0"/>
        <v>0.75</v>
      </c>
      <c r="D20" s="8">
        <f>(Exemple!$F$16-Exemple!$B$26*Exemple!$B$13*'Données Figures'!C20)/'Données Figures'!A20</f>
        <v>2.1</v>
      </c>
      <c r="E20" s="8">
        <f>(Exemple!$F$17-Exemple!$B$26*Exemple!$B$13*'Données Figures'!C20)/'Données Figures'!A20</f>
        <v>-1.1</v>
      </c>
      <c r="F20" s="9">
        <f>Exemple!$C$16*'Données Figures'!D20+Exemple!$C$17*'Données Figures'!E20</f>
        <v>0.5</v>
      </c>
      <c r="G20" s="7">
        <f>(Exemple!$C$16*('Données Figures'!D20-'Données Figures'!F20)^2+Exemple!$C$17*('Données Figures'!E20-'Données Figures'!F20)^2)^0.5</f>
        <v>1.6</v>
      </c>
      <c r="H20" s="18">
        <f>Exemple!$B$36</f>
        <v>0.4</v>
      </c>
    </row>
    <row r="21" spans="1:8" ht="12.75">
      <c r="A21" s="6">
        <v>20</v>
      </c>
      <c r="B21" s="6">
        <f>Exemple!$B$13-'Données Figures'!A21</f>
        <v>80</v>
      </c>
      <c r="C21" s="7">
        <f t="shared" si="0"/>
        <v>0.8</v>
      </c>
      <c r="D21" s="8">
        <f>(Exemple!$F$16-Exemple!$B$26*Exemple!$B$13*'Données Figures'!C21)/'Données Figures'!A21</f>
        <v>2.6</v>
      </c>
      <c r="E21" s="8">
        <f>(Exemple!$F$17-Exemple!$B$26*Exemple!$B$13*'Données Figures'!C21)/'Données Figures'!A21</f>
        <v>-1.4</v>
      </c>
      <c r="F21" s="9">
        <f>Exemple!$C$16*'Données Figures'!D21+Exemple!$C$17*'Données Figures'!E21</f>
        <v>0.6000000000000001</v>
      </c>
      <c r="G21" s="7">
        <f>(Exemple!$C$16*('Données Figures'!D21-'Données Figures'!F21)^2+Exemple!$C$17*('Données Figures'!E21-'Données Figures'!F21)^2)^0.5</f>
        <v>2</v>
      </c>
      <c r="H21" s="18">
        <f>Exemple!$B$36</f>
        <v>0.4</v>
      </c>
    </row>
    <row r="22" spans="1:8" ht="12.75">
      <c r="A22" s="6">
        <v>15</v>
      </c>
      <c r="B22" s="6">
        <f>Exemple!$B$13-'Données Figures'!A22</f>
        <v>85</v>
      </c>
      <c r="C22" s="7">
        <f t="shared" si="0"/>
        <v>0.85</v>
      </c>
      <c r="D22" s="8">
        <f>(Exemple!$F$16-Exemple!$B$26*Exemple!$B$13*'Données Figures'!C22)/'Données Figures'!A22</f>
        <v>3.433333333333333</v>
      </c>
      <c r="E22" s="8">
        <f>(Exemple!$F$17-Exemple!$B$26*Exemple!$B$13*'Données Figures'!C22)/'Données Figures'!A22</f>
        <v>-1.9</v>
      </c>
      <c r="F22" s="9">
        <f>Exemple!$C$16*'Données Figures'!D22+Exemple!$C$17*'Données Figures'!E22</f>
        <v>0.7666666666666666</v>
      </c>
      <c r="G22" s="7">
        <f>(Exemple!$C$16*('Données Figures'!D22-'Données Figures'!F22)^2+Exemple!$C$17*('Données Figures'!E22-'Données Figures'!F22)^2)^0.5</f>
        <v>2.6666666666666665</v>
      </c>
      <c r="H22" s="18">
        <f>Exemple!$B$36</f>
        <v>0.4</v>
      </c>
    </row>
    <row r="23" spans="1:8" ht="12.75">
      <c r="A23" s="6">
        <v>10</v>
      </c>
      <c r="B23" s="6">
        <f>Exemple!$B$13-'Données Figures'!A23</f>
        <v>90</v>
      </c>
      <c r="C23" s="7">
        <f t="shared" si="0"/>
        <v>0.9</v>
      </c>
      <c r="D23" s="8">
        <f>(Exemple!$F$16-Exemple!$B$26*Exemple!$B$13*'Données Figures'!C23)/'Données Figures'!A23</f>
        <v>5.1</v>
      </c>
      <c r="E23" s="8">
        <f>(Exemple!$F$17-Exemple!$B$26*Exemple!$B$13*'Données Figures'!C23)/'Données Figures'!A23</f>
        <v>-2.9</v>
      </c>
      <c r="F23" s="9">
        <f>Exemple!$C$16*'Données Figures'!D23+Exemple!$C$17*'Données Figures'!E23</f>
        <v>1.0999999999999999</v>
      </c>
      <c r="G23" s="7">
        <f>(Exemple!$C$16*('Données Figures'!D23-'Données Figures'!F23)^2+Exemple!$C$17*('Données Figures'!E23-'Données Figures'!F23)^2)^0.5</f>
        <v>4</v>
      </c>
      <c r="H23" s="18">
        <f>Exemple!$B$36</f>
        <v>0.4</v>
      </c>
    </row>
    <row r="24" spans="1:8" ht="12.75">
      <c r="A24" s="6">
        <v>5</v>
      </c>
      <c r="B24" s="6">
        <f>Exemple!$B$13-'Données Figures'!A24</f>
        <v>95</v>
      </c>
      <c r="C24" s="7">
        <f t="shared" si="0"/>
        <v>0.95</v>
      </c>
      <c r="D24" s="8">
        <f>(Exemple!$F$16-Exemple!$B$26*Exemple!$B$13*'Données Figures'!C24)/'Données Figures'!A24</f>
        <v>10.1</v>
      </c>
      <c r="E24" s="8">
        <f>(Exemple!$F$17-Exemple!$B$26*Exemple!$B$13*'Données Figures'!C24)/'Données Figures'!A24</f>
        <v>-5.9</v>
      </c>
      <c r="F24" s="9">
        <f>Exemple!$C$16*'Données Figures'!D24+Exemple!$C$17*'Données Figures'!E24</f>
        <v>2.0999999999999996</v>
      </c>
      <c r="G24" s="7">
        <f>(Exemple!$C$16*('Données Figures'!D24-'Données Figures'!F24)^2+Exemple!$C$17*('Données Figures'!E24-'Données Figures'!F24)^2)^0.5</f>
        <v>8</v>
      </c>
      <c r="H24" s="18">
        <f>Exemple!$B$36</f>
        <v>0.4</v>
      </c>
    </row>
    <row r="25" spans="1:8" ht="12.75">
      <c r="A25" s="6">
        <v>1</v>
      </c>
      <c r="B25" s="6">
        <f>Exemple!$B$13-'Données Figures'!A25</f>
        <v>99</v>
      </c>
      <c r="C25" s="7">
        <f t="shared" si="0"/>
        <v>0.99</v>
      </c>
      <c r="D25" s="8">
        <f>(Exemple!$F$16-Exemple!$B$26*Exemple!$B$13*'Données Figures'!C25)/'Données Figures'!A25</f>
        <v>50.1</v>
      </c>
      <c r="E25" s="8">
        <f>(Exemple!$F$17-Exemple!$B$26*Exemple!$B$13*'Données Figures'!C25)/'Données Figures'!A25</f>
        <v>-29.9</v>
      </c>
      <c r="F25" s="9">
        <f>Exemple!$C$16*'Données Figures'!D25+Exemple!$C$17*'Données Figures'!E25</f>
        <v>10.100000000000001</v>
      </c>
      <c r="G25" s="7">
        <f>(Exemple!$C$16*('Données Figures'!D25-'Données Figures'!F25)^2+Exemple!$C$17*('Données Figures'!E25-'Données Figures'!F25)^2)^0.5</f>
        <v>40</v>
      </c>
      <c r="H25" s="18">
        <f>Exemple!$B$36</f>
        <v>0.4</v>
      </c>
    </row>
    <row r="27" ht="12.75">
      <c r="A27" s="1" t="s">
        <v>43</v>
      </c>
    </row>
  </sheetData>
  <sheetProtection password="CE88" sheet="1" objects="1" scenarios="1" selectLockedCells="1"/>
  <mergeCells count="5">
    <mergeCell ref="H3:H4"/>
    <mergeCell ref="D3:F3"/>
    <mergeCell ref="C3:C4"/>
    <mergeCell ref="G3:G4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</dc:creator>
  <cp:keywords/>
  <dc:description/>
  <cp:lastModifiedBy>Longin</cp:lastModifiedBy>
  <dcterms:created xsi:type="dcterms:W3CDTF">2008-01-11T22:32:39Z</dcterms:created>
  <dcterms:modified xsi:type="dcterms:W3CDTF">2008-02-12T22:47:47Z</dcterms:modified>
  <cp:category/>
  <cp:version/>
  <cp:contentType/>
  <cp:contentStatus/>
</cp:coreProperties>
</file>